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20,18 новая площадь" sheetId="3" r:id="rId1"/>
    <sheet name="Лист1" sheetId="4" r:id="rId2"/>
  </sheets>
  <definedNames>
    <definedName name="_xlnm.Print_Area" localSheetId="0">'20,18 новая площадь'!$A$1:$P$41</definedName>
  </definedNames>
  <calcPr calcId="125725"/>
</workbook>
</file>

<file path=xl/calcChain.xml><?xml version="1.0" encoding="utf-8"?>
<calcChain xmlns="http://schemas.openxmlformats.org/spreadsheetml/2006/main">
  <c r="O28" i="3"/>
  <c r="D24"/>
  <c r="O24" s="1"/>
  <c r="D33"/>
  <c r="O33" s="1"/>
  <c r="D32"/>
  <c r="O32" s="1"/>
  <c r="K28"/>
  <c r="N28"/>
  <c r="K34"/>
  <c r="L34"/>
  <c r="M34"/>
  <c r="N34"/>
  <c r="K38"/>
  <c r="L38"/>
  <c r="M38"/>
  <c r="N38"/>
  <c r="D29" i="4"/>
  <c r="C29"/>
  <c r="C30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H22" i="3"/>
  <c r="I22" s="1"/>
  <c r="J22" s="1"/>
  <c r="O22" s="1"/>
  <c r="H23"/>
  <c r="I23"/>
  <c r="H37"/>
  <c r="I37"/>
  <c r="J37" s="1"/>
  <c r="H33"/>
  <c r="I33" s="1"/>
  <c r="J33" s="1"/>
  <c r="A33"/>
  <c r="H32"/>
  <c r="I32" s="1"/>
  <c r="I31"/>
  <c r="J31" s="1"/>
  <c r="O31" s="1"/>
  <c r="H27"/>
  <c r="I27" s="1"/>
  <c r="J27" s="1"/>
  <c r="O27" s="1"/>
  <c r="H26"/>
  <c r="I26"/>
  <c r="J26" s="1"/>
  <c r="O26" s="1"/>
  <c r="H25"/>
  <c r="I25" s="1"/>
  <c r="J25" s="1"/>
  <c r="O25" s="1"/>
  <c r="L23"/>
  <c r="M23"/>
  <c r="L22"/>
  <c r="M22"/>
  <c r="L21"/>
  <c r="L28" s="1"/>
  <c r="M21"/>
  <c r="M28" s="1"/>
  <c r="H21"/>
  <c r="I21"/>
  <c r="J21" s="1"/>
  <c r="O21" s="1"/>
  <c r="H20"/>
  <c r="I20" s="1"/>
  <c r="J20" s="1"/>
  <c r="O20" s="1"/>
  <c r="H19"/>
  <c r="I19" s="1"/>
  <c r="J19" s="1"/>
  <c r="O19" s="1"/>
  <c r="H18"/>
  <c r="I18" s="1"/>
  <c r="J18" s="1"/>
  <c r="O18" s="1"/>
  <c r="H17"/>
  <c r="I17"/>
  <c r="J17" s="1"/>
  <c r="O17" s="1"/>
  <c r="H16"/>
  <c r="I16" s="1"/>
  <c r="J16" s="1"/>
  <c r="O16" s="1"/>
  <c r="H15"/>
  <c r="I15"/>
  <c r="J15" s="1"/>
  <c r="O15" s="1"/>
  <c r="H14"/>
  <c r="I14" s="1"/>
  <c r="J14" s="1"/>
  <c r="O14" s="1"/>
  <c r="H13"/>
  <c r="I13" s="1"/>
  <c r="J13" s="1"/>
  <c r="O13" s="1"/>
  <c r="H12"/>
  <c r="I12" s="1"/>
  <c r="J12" s="1"/>
  <c r="O12" s="1"/>
  <c r="H11"/>
  <c r="I11"/>
  <c r="J11" s="1"/>
  <c r="O11" s="1"/>
  <c r="H10"/>
  <c r="I10" s="1"/>
  <c r="J10" s="1"/>
  <c r="O10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H9"/>
  <c r="I9" s="1"/>
  <c r="J9" s="1"/>
  <c r="O9" s="1"/>
  <c r="J23"/>
  <c r="O23" s="1"/>
  <c r="H24" l="1"/>
  <c r="I34"/>
  <c r="J32"/>
  <c r="I24" l="1"/>
  <c r="H28"/>
  <c r="O34"/>
  <c r="O35" s="1"/>
  <c r="O38" s="1"/>
  <c r="J34"/>
  <c r="J24" l="1"/>
  <c r="J28" s="1"/>
  <c r="I28"/>
  <c r="I35" s="1"/>
  <c r="J35"/>
  <c r="J38" s="1"/>
  <c r="I38" l="1"/>
  <c r="G35"/>
  <c r="G38" s="1"/>
</calcChain>
</file>

<file path=xl/sharedStrings.xml><?xml version="1.0" encoding="utf-8"?>
<sst xmlns="http://schemas.openxmlformats.org/spreadsheetml/2006/main" count="141" uniqueCount="84">
  <si>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</si>
  <si>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</si>
  <si>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</si>
  <si>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</si>
  <si>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</si>
  <si>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</si>
  <si>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</si>
  <si>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</si>
  <si>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</si>
  <si>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</si>
  <si>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</si>
  <si>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</si>
  <si>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</si>
  <si>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</si>
  <si>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</si>
  <si>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</si>
  <si>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</si>
  <si>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</si>
  <si>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</si>
  <si>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</si>
  <si>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</si>
  <si>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</si>
  <si>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</si>
  <si>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</si>
  <si>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</si>
  <si>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</si>
  <si>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</si>
  <si>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</si>
  <si>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</si>
  <si>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</si>
  <si>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</si>
  <si>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</si>
  <si>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</si>
  <si>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</si>
  <si>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</si>
  <si>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</si>
  <si>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</si>
  <si>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</si>
  <si>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</si>
  <si>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</si>
  <si>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</si>
  <si>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</si>
  <si>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</si>
  <si>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</si>
  <si>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Стоимость на 1 кв м об пл</t>
  </si>
  <si>
    <t xml:space="preserve">Уборка лестничных площадок и маршей </t>
  </si>
  <si>
    <t xml:space="preserve">Подметание прилегающей территории </t>
  </si>
  <si>
    <t>№______________ от "________"__________________________20___ г.</t>
  </si>
  <si>
    <t>Периодичность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</si>
  <si>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</si>
  <si>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</si>
  <si>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</si>
  <si>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</si>
  <si>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1 раз в год</t>
  </si>
  <si>
    <t>ОДН</t>
  </si>
  <si>
    <t>Итого:</t>
  </si>
  <si>
    <t>Тариф на 1м2/мес. в руб. без ОДН</t>
  </si>
  <si>
    <t xml:space="preserve">Убираемая </t>
  </si>
  <si>
    <t>г. Рязань ул. Костычева д. 2 к.1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</si>
  <si>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</si>
  <si>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3 раза в год-вентканалы в МКД с газовыми приборами, раз в год-в МКД с электроплитами</t>
  </si>
  <si>
    <t>Информация об исключении из платы за содержание жилого помещения стоимости услуг по сбору, вывозу, утилизации ТКО</t>
  </si>
  <si>
    <t>многоквартирный дом</t>
  </si>
  <si>
    <t>Структура платы за содержание жилого помещения</t>
  </si>
  <si>
    <t>Размер платы за содержание жилогопомещения до исключения стоимости услуг по сбору, вывозу, утилизации ТКО (руб/м2)</t>
  </si>
  <si>
    <t>Размер платы за содержание жилогопомещения после исключения стоимости услуг по сбору, вывозу, утилизации ТКО (руб/м2)</t>
  </si>
  <si>
    <t>Дежурство слесарей, электриков</t>
  </si>
  <si>
    <t>Сбор, вывоз и утилизация ТКО</t>
  </si>
  <si>
    <t>Вывоз древесных отходов</t>
  </si>
  <si>
    <t xml:space="preserve">Стоимость утилизации (захоронения) древесных отходов </t>
  </si>
  <si>
    <t>Всего</t>
  </si>
  <si>
    <t>Величина стоимости услуг по сбору, вывозу, утилизации ТКО, которая исключена из платы за содержание жилого помешения</t>
  </si>
  <si>
    <t xml:space="preserve"> ул. Костычева д. 2 к.1</t>
  </si>
  <si>
    <t>Заместитель директора</t>
  </si>
  <si>
    <t>Сучкова Н.С.</t>
  </si>
  <si>
    <t>Уборка контейнерной площадки, подъездных путей и прилегающей территории</t>
  </si>
  <si>
    <t>Содержание и оборудование контейнерной площадки, подъездных путей и прилегающей территории</t>
  </si>
  <si>
    <t>Подметание прилегающей территории , содержание и уборка контейнерных площадок</t>
  </si>
  <si>
    <t xml:space="preserve">Тариф с КРСОИ  </t>
  </si>
  <si>
    <t>Коммунальные ресурсы потребляемые в целях содержания общего имущества в многоквартирном доме (КРСОИ) с 01.12.2022</t>
  </si>
  <si>
    <t>смета</t>
  </si>
  <si>
    <t>ПРОЕКТ</t>
  </si>
  <si>
    <t xml:space="preserve">Приложение № 1  к договору </t>
  </si>
  <si>
    <t>Расчет платы за услуги (работы)  по содержанию и текущему ремонту  общего имущества многоквартирного дома на 2024 г.(Перечень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</si>
</sst>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2"/>
      <name val="Cambria"/>
      <family val="1"/>
      <charset val="204"/>
    </font>
    <font>
      <i/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Times New Roman"/>
      <family val="1"/>
      <charset val="204"/>
    </font>
    <font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5" fillId="0" borderId="0" xfId="0" applyFont="1"/>
    <xf numFmtId="0" fontId="5" fillId="2" borderId="0" xfId="0" applyFont="1" applyFill="1"/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/>
    <xf numFmtId="0" fontId="8" fillId="0" borderId="0" xfId="0" applyFont="1" applyFill="1" applyBorder="1" applyAlignment="1">
      <alignment horizontal="center"/>
    </xf>
    <xf numFmtId="0" fontId="5" fillId="0" borderId="0" xfId="0" applyFont="1" applyFill="1"/>
    <xf numFmtId="0" fontId="9" fillId="0" borderId="0" xfId="0" applyFont="1" applyFill="1" applyBorder="1" applyAlignment="1">
      <alignment horizontal="left" vertical="center" wrapText="1"/>
    </xf>
    <xf numFmtId="0" fontId="5" fillId="0" borderId="1" xfId="0" applyFont="1" applyBorder="1"/>
    <xf numFmtId="0" fontId="5" fillId="2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6" fillId="2" borderId="1" xfId="0" applyFont="1" applyFill="1" applyBorder="1"/>
    <xf numFmtId="0" fontId="6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8" fillId="2" borderId="0" xfId="0" applyFont="1" applyFill="1"/>
    <xf numFmtId="4" fontId="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5" fillId="0" borderId="3" xfId="0" applyFont="1" applyBorder="1"/>
    <xf numFmtId="0" fontId="5" fillId="0" borderId="0" xfId="0" applyFont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5" fillId="0" borderId="4" xfId="0" applyFont="1" applyBorder="1" applyAlignment="1">
      <alignment horizontal="justify" wrapText="1"/>
    </xf>
    <xf numFmtId="0" fontId="5" fillId="2" borderId="1" xfId="0" applyFont="1" applyFill="1" applyBorder="1" applyAlignment="1">
      <alignment horizontal="justify" vertical="center" wrapText="1"/>
    </xf>
    <xf numFmtId="2" fontId="8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2" fontId="4" fillId="0" borderId="1" xfId="0" applyNumberFormat="1" applyFont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0" fontId="13" fillId="0" borderId="0" xfId="0" applyFont="1" applyBorder="1"/>
    <xf numFmtId="0" fontId="1" fillId="0" borderId="0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wrapText="1"/>
    </xf>
    <xf numFmtId="2" fontId="13" fillId="0" borderId="0" xfId="0" applyNumberFormat="1" applyFont="1"/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/>
    <xf numFmtId="2" fontId="13" fillId="2" borderId="1" xfId="0" applyNumberFormat="1" applyFont="1" applyFill="1" applyBorder="1" applyAlignment="1"/>
    <xf numFmtId="0" fontId="13" fillId="2" borderId="0" xfId="0" applyFont="1" applyFill="1" applyAlignment="1">
      <alignment horizontal="center" vertical="center"/>
    </xf>
    <xf numFmtId="0" fontId="13" fillId="2" borderId="0" xfId="0" applyFont="1" applyFill="1"/>
    <xf numFmtId="0" fontId="13" fillId="2" borderId="0" xfId="0" applyFont="1" applyFill="1" applyAlignment="1"/>
    <xf numFmtId="2" fontId="13" fillId="2" borderId="0" xfId="0" applyNumberFormat="1" applyFont="1" applyFill="1"/>
    <xf numFmtId="0" fontId="13" fillId="0" borderId="0" xfId="0" applyFont="1" applyAlignment="1"/>
    <xf numFmtId="2" fontId="8" fillId="3" borderId="1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wrapText="1"/>
    </xf>
    <xf numFmtId="4" fontId="3" fillId="3" borderId="1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right"/>
    </xf>
    <xf numFmtId="2" fontId="8" fillId="3" borderId="1" xfId="0" applyNumberFormat="1" applyFont="1" applyFill="1" applyBorder="1"/>
    <xf numFmtId="2" fontId="6" fillId="3" borderId="2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right"/>
    </xf>
    <xf numFmtId="2" fontId="6" fillId="3" borderId="2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2" fontId="5" fillId="2" borderId="0" xfId="0" applyNumberFormat="1" applyFont="1" applyFill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6" fillId="2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5" fillId="0" borderId="0" xfId="0" applyFont="1" applyFill="1" applyAlignment="1">
      <alignment horizontal="center" vertical="top"/>
    </xf>
    <xf numFmtId="0" fontId="0" fillId="0" borderId="0" xfId="0" applyAlignment="1">
      <alignment horizontal="center"/>
    </xf>
    <xf numFmtId="0" fontId="11" fillId="2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11" fillId="0" borderId="0" xfId="0" applyFont="1" applyBorder="1" applyAlignment="1">
      <alignment horizontal="left"/>
    </xf>
    <xf numFmtId="0" fontId="5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6" fillId="3" borderId="1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3" fillId="3" borderId="2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10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2" fontId="13" fillId="2" borderId="2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view="pageBreakPreview" zoomScale="80" zoomScaleNormal="75" zoomScaleSheetLayoutView="80" workbookViewId="0">
      <selection activeCell="A6" sqref="A6"/>
    </sheetView>
  </sheetViews>
  <sheetFormatPr defaultRowHeight="15.75"/>
  <cols>
    <col min="1" max="1" width="13" style="1" customWidth="1"/>
    <col min="2" max="2" width="39.42578125" style="1" customWidth="1"/>
    <col min="3" max="3" width="24.42578125" style="1" customWidth="1"/>
    <col min="4" max="4" width="14.7109375" style="1" hidden="1" customWidth="1"/>
    <col min="5" max="5" width="12.42578125" style="1" customWidth="1"/>
    <col min="6" max="6" width="23.7109375" style="25" customWidth="1"/>
    <col min="7" max="7" width="15.28515625" style="25" hidden="1" customWidth="1"/>
    <col min="8" max="8" width="15.5703125" style="1" hidden="1" customWidth="1"/>
    <col min="9" max="9" width="18" style="1" hidden="1" customWidth="1"/>
    <col min="10" max="10" width="15.5703125" style="1" hidden="1" customWidth="1"/>
    <col min="11" max="12" width="9.140625" style="1" hidden="1" customWidth="1"/>
    <col min="13" max="13" width="12" style="1" hidden="1" customWidth="1"/>
    <col min="14" max="14" width="8.85546875" style="1" hidden="1" customWidth="1"/>
    <col min="15" max="15" width="15.5703125" style="95" customWidth="1"/>
    <col min="16" max="16384" width="9.140625" style="1"/>
  </cols>
  <sheetData>
    <row r="1" spans="1:18">
      <c r="F1" s="99" t="s">
        <v>81</v>
      </c>
      <c r="G1" s="54"/>
    </row>
    <row r="2" spans="1:18">
      <c r="C2" s="102" t="s">
        <v>82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18">
      <c r="F3" s="105" t="s">
        <v>47</v>
      </c>
      <c r="G3" s="101"/>
      <c r="H3" s="101"/>
      <c r="I3" s="101"/>
      <c r="J3" s="101"/>
    </row>
    <row r="4" spans="1:18" s="2" customFormat="1" ht="18.75" customHeight="1">
      <c r="A4" s="100" t="s">
        <v>83</v>
      </c>
      <c r="B4" s="100"/>
      <c r="C4" s="100"/>
      <c r="D4" s="100"/>
      <c r="E4" s="100"/>
      <c r="F4" s="100"/>
      <c r="G4" s="100"/>
      <c r="H4" s="100"/>
      <c r="I4" s="100"/>
      <c r="J4" s="101"/>
      <c r="K4" s="101"/>
      <c r="L4" s="101"/>
      <c r="M4" s="101"/>
      <c r="N4" s="101"/>
      <c r="O4" s="101"/>
    </row>
    <row r="5" spans="1:18" s="2" customFormat="1" ht="31.5" customHeight="1">
      <c r="A5" s="100"/>
      <c r="B5" s="100"/>
      <c r="C5" s="100"/>
      <c r="D5" s="100"/>
      <c r="E5" s="100"/>
      <c r="F5" s="100"/>
      <c r="G5" s="100"/>
      <c r="H5" s="100"/>
      <c r="I5" s="100"/>
      <c r="J5" s="101"/>
      <c r="K5" s="101"/>
      <c r="L5" s="101"/>
      <c r="M5" s="101"/>
      <c r="N5" s="101"/>
      <c r="O5" s="101"/>
    </row>
    <row r="6" spans="1:18" ht="24.75" customHeight="1">
      <c r="A6" s="3"/>
      <c r="B6" s="3" t="s">
        <v>58</v>
      </c>
      <c r="C6" s="3" t="s">
        <v>0</v>
      </c>
      <c r="D6" s="4">
        <v>4395.1000000000004</v>
      </c>
      <c r="E6" s="4">
        <v>4395.1000000000004</v>
      </c>
      <c r="F6" s="5"/>
      <c r="G6" s="5"/>
      <c r="H6" s="6"/>
      <c r="I6" s="6"/>
      <c r="J6" s="6"/>
    </row>
    <row r="7" spans="1:18" ht="20.25" customHeight="1">
      <c r="A7" s="106" t="s">
        <v>1</v>
      </c>
      <c r="B7" s="106"/>
      <c r="C7" s="106"/>
      <c r="D7" s="106"/>
      <c r="E7" s="106"/>
      <c r="F7" s="106"/>
      <c r="G7" s="106"/>
      <c r="H7" s="106"/>
      <c r="I7" s="106"/>
      <c r="J7" s="52"/>
      <c r="K7" s="107"/>
      <c r="L7" s="108"/>
      <c r="M7" s="108"/>
    </row>
    <row r="8" spans="1:18" ht="53.45" customHeight="1">
      <c r="A8" s="7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8" t="s">
        <v>48</v>
      </c>
      <c r="G8" s="8"/>
      <c r="H8" s="9" t="s">
        <v>8</v>
      </c>
      <c r="I8" s="9" t="s">
        <v>7</v>
      </c>
      <c r="J8" s="41" t="s">
        <v>44</v>
      </c>
      <c r="K8" s="30" t="s">
        <v>57</v>
      </c>
      <c r="L8" s="29"/>
      <c r="M8" s="29"/>
      <c r="N8" s="26"/>
      <c r="O8" s="41" t="s">
        <v>44</v>
      </c>
    </row>
    <row r="9" spans="1:18" ht="64.5" customHeight="1">
      <c r="A9" s="7">
        <v>1</v>
      </c>
      <c r="B9" s="10" t="s">
        <v>12</v>
      </c>
      <c r="C9" s="7" t="s">
        <v>13</v>
      </c>
      <c r="D9" s="11">
        <v>0.32</v>
      </c>
      <c r="E9" s="48">
        <v>4395.1000000000004</v>
      </c>
      <c r="F9" s="8" t="s">
        <v>14</v>
      </c>
      <c r="G9" s="8">
        <v>12</v>
      </c>
      <c r="H9" s="12">
        <f t="shared" ref="H9:H27" si="0">D9*E9</f>
        <v>1406.4320000000002</v>
      </c>
      <c r="I9" s="12">
        <f t="shared" ref="I9:I27" si="1">H9*G9</f>
        <v>16877.184000000001</v>
      </c>
      <c r="J9" s="12">
        <f>I9/12/E9</f>
        <v>0.31999999999999995</v>
      </c>
      <c r="K9" s="7"/>
      <c r="L9" s="7"/>
      <c r="M9" s="27"/>
      <c r="O9" s="96">
        <f>J9*1.043*1.092*1.1213</f>
        <v>0.40867563609599994</v>
      </c>
    </row>
    <row r="10" spans="1:18" ht="63.75" customHeight="1">
      <c r="A10" s="7">
        <f>A9+1</f>
        <v>2</v>
      </c>
      <c r="B10" s="10" t="s">
        <v>49</v>
      </c>
      <c r="C10" s="7" t="s">
        <v>13</v>
      </c>
      <c r="D10" s="11">
        <v>0.08</v>
      </c>
      <c r="E10" s="48">
        <v>4395.1000000000004</v>
      </c>
      <c r="F10" s="8" t="s">
        <v>14</v>
      </c>
      <c r="G10" s="8">
        <v>12</v>
      </c>
      <c r="H10" s="12">
        <f t="shared" si="0"/>
        <v>351.60800000000006</v>
      </c>
      <c r="I10" s="12">
        <f t="shared" si="1"/>
        <v>4219.2960000000003</v>
      </c>
      <c r="J10" s="12">
        <f t="shared" ref="J10:J27" si="2">I10/12/E10</f>
        <v>7.9999999999999988E-2</v>
      </c>
      <c r="K10" s="7"/>
      <c r="L10" s="7"/>
      <c r="M10" s="27"/>
      <c r="O10" s="96">
        <f t="shared" ref="O10:O23" si="3">J10*1.043*1.092*1.1213</f>
        <v>0.10216890902399998</v>
      </c>
    </row>
    <row r="11" spans="1:18" ht="71.25" customHeight="1">
      <c r="A11" s="7">
        <f t="shared" ref="A11:A27" si="4">A10+1</f>
        <v>3</v>
      </c>
      <c r="B11" s="10" t="s">
        <v>16</v>
      </c>
      <c r="C11" s="7" t="s">
        <v>15</v>
      </c>
      <c r="D11" s="11">
        <v>0.15</v>
      </c>
      <c r="E11" s="48">
        <v>4395.1000000000004</v>
      </c>
      <c r="F11" s="8" t="s">
        <v>14</v>
      </c>
      <c r="G11" s="8">
        <v>12</v>
      </c>
      <c r="H11" s="12">
        <f t="shared" si="0"/>
        <v>659.26499999999999</v>
      </c>
      <c r="I11" s="12">
        <f t="shared" si="1"/>
        <v>7911.18</v>
      </c>
      <c r="J11" s="12">
        <f t="shared" si="2"/>
        <v>0.15</v>
      </c>
      <c r="K11" s="7"/>
      <c r="L11" s="7"/>
      <c r="M11" s="27"/>
      <c r="O11" s="96">
        <f t="shared" si="3"/>
        <v>0.19156670441999998</v>
      </c>
    </row>
    <row r="12" spans="1:18" ht="75" customHeight="1">
      <c r="A12" s="7">
        <f t="shared" si="4"/>
        <v>4</v>
      </c>
      <c r="B12" s="10" t="s">
        <v>17</v>
      </c>
      <c r="C12" s="7" t="s">
        <v>18</v>
      </c>
      <c r="D12" s="11">
        <v>7.0000000000000007E-2</v>
      </c>
      <c r="E12" s="48">
        <v>4395.1000000000004</v>
      </c>
      <c r="F12" s="8" t="s">
        <v>14</v>
      </c>
      <c r="G12" s="8">
        <v>12</v>
      </c>
      <c r="H12" s="12">
        <f t="shared" si="0"/>
        <v>307.65700000000004</v>
      </c>
      <c r="I12" s="12">
        <f t="shared" si="1"/>
        <v>3691.8840000000005</v>
      </c>
      <c r="J12" s="12">
        <f t="shared" si="2"/>
        <v>7.0000000000000007E-2</v>
      </c>
      <c r="K12" s="7"/>
      <c r="L12" s="7"/>
      <c r="M12" s="27"/>
      <c r="O12" s="96">
        <f t="shared" si="3"/>
        <v>8.9397795395999999E-2</v>
      </c>
    </row>
    <row r="13" spans="1:18" ht="87.75" customHeight="1">
      <c r="A13" s="7">
        <f t="shared" si="4"/>
        <v>5</v>
      </c>
      <c r="B13" s="10" t="s">
        <v>19</v>
      </c>
      <c r="C13" s="7" t="s">
        <v>20</v>
      </c>
      <c r="D13" s="11">
        <v>0.04</v>
      </c>
      <c r="E13" s="48">
        <v>4395.1000000000004</v>
      </c>
      <c r="F13" s="8" t="s">
        <v>14</v>
      </c>
      <c r="G13" s="8">
        <v>12</v>
      </c>
      <c r="H13" s="12">
        <f t="shared" si="0"/>
        <v>175.80400000000003</v>
      </c>
      <c r="I13" s="12">
        <f t="shared" si="1"/>
        <v>2109.6480000000001</v>
      </c>
      <c r="J13" s="12">
        <f t="shared" si="2"/>
        <v>3.9999999999999994E-2</v>
      </c>
      <c r="K13" s="7"/>
      <c r="L13" s="7"/>
      <c r="M13" s="27"/>
      <c r="O13" s="96">
        <f t="shared" si="3"/>
        <v>5.1084454511999992E-2</v>
      </c>
    </row>
    <row r="14" spans="1:18" ht="70.5" customHeight="1">
      <c r="A14" s="7">
        <f t="shared" si="4"/>
        <v>6</v>
      </c>
      <c r="B14" s="10" t="s">
        <v>21</v>
      </c>
      <c r="C14" s="7" t="s">
        <v>22</v>
      </c>
      <c r="D14" s="11">
        <v>0.19</v>
      </c>
      <c r="E14" s="48">
        <v>4395.1000000000004</v>
      </c>
      <c r="F14" s="8" t="s">
        <v>14</v>
      </c>
      <c r="G14" s="8">
        <v>12</v>
      </c>
      <c r="H14" s="12">
        <f t="shared" si="0"/>
        <v>835.06900000000007</v>
      </c>
      <c r="I14" s="12">
        <f t="shared" si="1"/>
        <v>10020.828000000001</v>
      </c>
      <c r="J14" s="12">
        <f t="shared" si="2"/>
        <v>0.19</v>
      </c>
      <c r="K14" s="7"/>
      <c r="L14" s="7"/>
      <c r="M14" s="27"/>
      <c r="O14" s="96">
        <f t="shared" si="3"/>
        <v>0.24265115893200001</v>
      </c>
    </row>
    <row r="15" spans="1:18" ht="70.5" customHeight="1">
      <c r="A15" s="7">
        <f t="shared" si="4"/>
        <v>7</v>
      </c>
      <c r="B15" s="10" t="s">
        <v>50</v>
      </c>
      <c r="C15" s="7" t="s">
        <v>24</v>
      </c>
      <c r="D15" s="11">
        <v>0.17</v>
      </c>
      <c r="E15" s="48">
        <v>4395.1000000000004</v>
      </c>
      <c r="F15" s="8" t="s">
        <v>14</v>
      </c>
      <c r="G15" s="8">
        <v>12</v>
      </c>
      <c r="H15" s="12">
        <f t="shared" si="0"/>
        <v>747.16700000000014</v>
      </c>
      <c r="I15" s="12">
        <f t="shared" si="1"/>
        <v>8966.0040000000008</v>
      </c>
      <c r="J15" s="12">
        <f t="shared" si="2"/>
        <v>0.16999999999999998</v>
      </c>
      <c r="K15" s="7"/>
      <c r="L15" s="7"/>
      <c r="M15" s="27"/>
      <c r="O15" s="96">
        <f t="shared" si="3"/>
        <v>0.21710893167599998</v>
      </c>
    </row>
    <row r="16" spans="1:18" ht="74.25" customHeight="1">
      <c r="A16" s="7">
        <f t="shared" si="4"/>
        <v>8</v>
      </c>
      <c r="B16" s="10" t="s">
        <v>25</v>
      </c>
      <c r="C16" s="7" t="s">
        <v>24</v>
      </c>
      <c r="D16" s="11">
        <v>0.18</v>
      </c>
      <c r="E16" s="48">
        <v>4395.1000000000004</v>
      </c>
      <c r="F16" s="8" t="s">
        <v>14</v>
      </c>
      <c r="G16" s="8">
        <v>12</v>
      </c>
      <c r="H16" s="12">
        <f t="shared" si="0"/>
        <v>791.11800000000005</v>
      </c>
      <c r="I16" s="12">
        <f t="shared" si="1"/>
        <v>9493.4160000000011</v>
      </c>
      <c r="J16" s="12">
        <f t="shared" si="2"/>
        <v>0.18</v>
      </c>
      <c r="K16" s="7"/>
      <c r="L16" s="7"/>
      <c r="M16" s="27"/>
      <c r="O16" s="96">
        <f t="shared" si="3"/>
        <v>0.229880045304</v>
      </c>
    </row>
    <row r="17" spans="1:15" ht="36.75" customHeight="1">
      <c r="A17" s="7">
        <f t="shared" si="4"/>
        <v>9</v>
      </c>
      <c r="B17" s="10" t="s">
        <v>51</v>
      </c>
      <c r="C17" s="7" t="s">
        <v>13</v>
      </c>
      <c r="D17" s="11">
        <v>0.5</v>
      </c>
      <c r="E17" s="48">
        <v>4395.1000000000004</v>
      </c>
      <c r="F17" s="14" t="s">
        <v>52</v>
      </c>
      <c r="G17" s="8">
        <v>12</v>
      </c>
      <c r="H17" s="12">
        <f t="shared" si="0"/>
        <v>2197.5500000000002</v>
      </c>
      <c r="I17" s="12">
        <f t="shared" si="1"/>
        <v>26370.600000000002</v>
      </c>
      <c r="J17" s="12">
        <f t="shared" si="2"/>
        <v>0.5</v>
      </c>
      <c r="K17" s="7"/>
      <c r="L17" s="7"/>
      <c r="M17" s="27"/>
      <c r="O17" s="96">
        <f t="shared" si="3"/>
        <v>0.63855568140000007</v>
      </c>
    </row>
    <row r="18" spans="1:15" ht="33" customHeight="1">
      <c r="A18" s="7">
        <f t="shared" si="4"/>
        <v>10</v>
      </c>
      <c r="B18" s="10" t="s">
        <v>26</v>
      </c>
      <c r="C18" s="7" t="s">
        <v>13</v>
      </c>
      <c r="D18" s="11">
        <v>0.42</v>
      </c>
      <c r="E18" s="48">
        <v>4395.1000000000004</v>
      </c>
      <c r="F18" s="14" t="s">
        <v>52</v>
      </c>
      <c r="G18" s="8">
        <v>12</v>
      </c>
      <c r="H18" s="12">
        <f t="shared" si="0"/>
        <v>1845.942</v>
      </c>
      <c r="I18" s="12">
        <f t="shared" si="1"/>
        <v>22151.304</v>
      </c>
      <c r="J18" s="12">
        <f t="shared" si="2"/>
        <v>0.42</v>
      </c>
      <c r="K18" s="7"/>
      <c r="L18" s="7"/>
      <c r="M18" s="27"/>
      <c r="O18" s="96">
        <f t="shared" si="3"/>
        <v>0.53638677237599997</v>
      </c>
    </row>
    <row r="19" spans="1:15" ht="41.25" customHeight="1">
      <c r="A19" s="7">
        <f t="shared" si="4"/>
        <v>11</v>
      </c>
      <c r="B19" s="10" t="s">
        <v>27</v>
      </c>
      <c r="C19" s="7" t="s">
        <v>24</v>
      </c>
      <c r="D19" s="11">
        <v>0.05</v>
      </c>
      <c r="E19" s="48">
        <v>4395.1000000000004</v>
      </c>
      <c r="F19" s="8" t="s">
        <v>28</v>
      </c>
      <c r="G19" s="8">
        <v>12</v>
      </c>
      <c r="H19" s="12">
        <f t="shared" si="0"/>
        <v>219.75500000000002</v>
      </c>
      <c r="I19" s="12">
        <f t="shared" si="1"/>
        <v>2637.0600000000004</v>
      </c>
      <c r="J19" s="12">
        <f t="shared" si="2"/>
        <v>0.05</v>
      </c>
      <c r="K19" s="7"/>
      <c r="L19" s="7"/>
      <c r="M19" s="27"/>
      <c r="O19" s="96">
        <f t="shared" si="3"/>
        <v>6.3855568139999999E-2</v>
      </c>
    </row>
    <row r="20" spans="1:15" ht="92.25" customHeight="1">
      <c r="A20" s="7">
        <f t="shared" si="4"/>
        <v>12</v>
      </c>
      <c r="B20" s="10" t="s">
        <v>29</v>
      </c>
      <c r="C20" s="7" t="s">
        <v>24</v>
      </c>
      <c r="D20" s="11">
        <v>0.08</v>
      </c>
      <c r="E20" s="48">
        <v>4395.1000000000004</v>
      </c>
      <c r="F20" s="8" t="s">
        <v>60</v>
      </c>
      <c r="G20" s="8">
        <v>12</v>
      </c>
      <c r="H20" s="12">
        <f t="shared" si="0"/>
        <v>351.60800000000006</v>
      </c>
      <c r="I20" s="12">
        <f t="shared" si="1"/>
        <v>4219.2960000000003</v>
      </c>
      <c r="J20" s="12">
        <f t="shared" si="2"/>
        <v>7.9999999999999988E-2</v>
      </c>
      <c r="K20" s="7"/>
      <c r="L20" s="7"/>
      <c r="M20" s="27"/>
      <c r="O20" s="96">
        <f t="shared" si="3"/>
        <v>0.10216890902399998</v>
      </c>
    </row>
    <row r="21" spans="1:15" ht="47.25">
      <c r="A21" s="7">
        <f t="shared" si="4"/>
        <v>13</v>
      </c>
      <c r="B21" s="10" t="s">
        <v>30</v>
      </c>
      <c r="C21" s="7" t="s">
        <v>31</v>
      </c>
      <c r="D21" s="11">
        <v>0.37</v>
      </c>
      <c r="E21" s="48">
        <v>4395.1000000000004</v>
      </c>
      <c r="F21" s="8" t="s">
        <v>53</v>
      </c>
      <c r="G21" s="8">
        <v>12</v>
      </c>
      <c r="H21" s="12">
        <f>D21*E21</f>
        <v>1626.1870000000001</v>
      </c>
      <c r="I21" s="12">
        <f t="shared" si="1"/>
        <v>19514.244000000002</v>
      </c>
      <c r="J21" s="12">
        <f t="shared" si="2"/>
        <v>0.37</v>
      </c>
      <c r="K21" s="7">
        <v>19600</v>
      </c>
      <c r="L21" s="7">
        <f>K21/12</f>
        <v>1633.3333333333333</v>
      </c>
      <c r="M21" s="27">
        <f>L21/E21</f>
        <v>0.37162597741424158</v>
      </c>
      <c r="O21" s="96">
        <f t="shared" si="3"/>
        <v>0.47253120423599998</v>
      </c>
    </row>
    <row r="22" spans="1:15" ht="42.75" customHeight="1">
      <c r="A22" s="7">
        <f t="shared" si="4"/>
        <v>14</v>
      </c>
      <c r="B22" s="32" t="s">
        <v>45</v>
      </c>
      <c r="C22" s="7" t="s">
        <v>32</v>
      </c>
      <c r="D22" s="11">
        <v>2.1800000000000002</v>
      </c>
      <c r="E22" s="48">
        <v>4395.1000000000004</v>
      </c>
      <c r="F22" s="14" t="s">
        <v>52</v>
      </c>
      <c r="G22" s="8">
        <v>12</v>
      </c>
      <c r="H22" s="12">
        <f>D22*E22</f>
        <v>9581.3180000000011</v>
      </c>
      <c r="I22" s="12">
        <f t="shared" si="1"/>
        <v>114975.81600000002</v>
      </c>
      <c r="J22" s="12">
        <f t="shared" si="2"/>
        <v>2.1800000000000002</v>
      </c>
      <c r="K22" s="7">
        <v>673.2</v>
      </c>
      <c r="L22" s="7">
        <f>(8990.87+42.41)*12</f>
        <v>108399.36000000002</v>
      </c>
      <c r="M22" s="27">
        <f>L22*0.06+L22</f>
        <v>114903.32160000001</v>
      </c>
      <c r="O22" s="96">
        <f t="shared" si="3"/>
        <v>2.784102770904</v>
      </c>
    </row>
    <row r="23" spans="1:15" ht="39" customHeight="1">
      <c r="A23" s="7">
        <f t="shared" si="4"/>
        <v>15</v>
      </c>
      <c r="B23" s="32" t="s">
        <v>77</v>
      </c>
      <c r="C23" s="7" t="s">
        <v>33</v>
      </c>
      <c r="D23" s="11">
        <v>2.89</v>
      </c>
      <c r="E23" s="48">
        <v>4395.1000000000004</v>
      </c>
      <c r="F23" s="8" t="s">
        <v>34</v>
      </c>
      <c r="G23" s="8">
        <v>12</v>
      </c>
      <c r="H23" s="12">
        <f>D23*E23</f>
        <v>12701.839000000002</v>
      </c>
      <c r="I23" s="12">
        <f t="shared" si="1"/>
        <v>152422.06800000003</v>
      </c>
      <c r="J23" s="12">
        <f t="shared" si="2"/>
        <v>2.89</v>
      </c>
      <c r="K23" s="7">
        <v>1320</v>
      </c>
      <c r="L23" s="7">
        <f>(7161+488.82)*12</f>
        <v>91797.84</v>
      </c>
      <c r="M23" s="27">
        <f>L23*0.06+L23</f>
        <v>97305.710399999996</v>
      </c>
      <c r="O23" s="96">
        <f t="shared" si="3"/>
        <v>3.6908518384919997</v>
      </c>
    </row>
    <row r="24" spans="1:15" ht="44.25" customHeight="1">
      <c r="A24" s="7">
        <f t="shared" si="4"/>
        <v>16</v>
      </c>
      <c r="B24" s="15" t="s">
        <v>35</v>
      </c>
      <c r="C24" s="16" t="s">
        <v>36</v>
      </c>
      <c r="D24" s="98">
        <f>7509.25*1.1213</f>
        <v>8420.1220250000006</v>
      </c>
      <c r="E24" s="11">
        <v>2</v>
      </c>
      <c r="F24" s="14" t="s">
        <v>52</v>
      </c>
      <c r="G24" s="14">
        <v>12</v>
      </c>
      <c r="H24" s="12">
        <f t="shared" si="0"/>
        <v>16840.244050000001</v>
      </c>
      <c r="I24" s="12">
        <f t="shared" si="1"/>
        <v>202082.92860000001</v>
      </c>
      <c r="J24" s="12">
        <f>I24/12/D6</f>
        <v>3.8315951969238471</v>
      </c>
      <c r="K24" s="7"/>
      <c r="L24" s="7"/>
      <c r="M24" s="27"/>
      <c r="O24" s="96">
        <f>D24*E24/E23</f>
        <v>3.8315951969238471</v>
      </c>
    </row>
    <row r="25" spans="1:15" ht="19.5" customHeight="1">
      <c r="A25" s="7">
        <f t="shared" si="4"/>
        <v>17</v>
      </c>
      <c r="B25" s="15" t="s">
        <v>37</v>
      </c>
      <c r="C25" s="16" t="s">
        <v>13</v>
      </c>
      <c r="D25" s="11">
        <v>1.58</v>
      </c>
      <c r="E25" s="48">
        <v>4395.1000000000004</v>
      </c>
      <c r="F25" s="14" t="s">
        <v>52</v>
      </c>
      <c r="G25" s="14">
        <v>12</v>
      </c>
      <c r="H25" s="12">
        <f t="shared" si="0"/>
        <v>6944.2580000000007</v>
      </c>
      <c r="I25" s="12">
        <f t="shared" si="1"/>
        <v>83331.096000000005</v>
      </c>
      <c r="J25" s="12">
        <f t="shared" si="2"/>
        <v>1.58</v>
      </c>
      <c r="K25" s="7"/>
      <c r="L25" s="7"/>
      <c r="M25" s="27"/>
      <c r="O25" s="96">
        <f>J25*1.043*1.092*1.1213</f>
        <v>2.017835953224</v>
      </c>
    </row>
    <row r="26" spans="1:15" ht="21" customHeight="1">
      <c r="A26" s="7">
        <f t="shared" si="4"/>
        <v>18</v>
      </c>
      <c r="B26" s="15" t="s">
        <v>38</v>
      </c>
      <c r="C26" s="16" t="s">
        <v>39</v>
      </c>
      <c r="D26" s="11">
        <v>0.13</v>
      </c>
      <c r="E26" s="48">
        <v>4395.1000000000004</v>
      </c>
      <c r="F26" s="14" t="s">
        <v>52</v>
      </c>
      <c r="G26" s="14">
        <v>12</v>
      </c>
      <c r="H26" s="12">
        <f t="shared" si="0"/>
        <v>571.36300000000006</v>
      </c>
      <c r="I26" s="12">
        <f t="shared" si="1"/>
        <v>6856.3560000000007</v>
      </c>
      <c r="J26" s="12">
        <f t="shared" si="2"/>
        <v>0.13</v>
      </c>
      <c r="K26" s="7"/>
      <c r="L26" s="7"/>
      <c r="M26" s="27"/>
      <c r="O26" s="96">
        <f t="shared" ref="O26:O27" si="5">J26*1.043*1.092*1.1213</f>
        <v>0.16602447716399998</v>
      </c>
    </row>
    <row r="27" spans="1:15" ht="48.75" customHeight="1">
      <c r="A27" s="7">
        <f t="shared" si="4"/>
        <v>19</v>
      </c>
      <c r="B27" s="55" t="s">
        <v>40</v>
      </c>
      <c r="C27" s="13" t="s">
        <v>13</v>
      </c>
      <c r="D27" s="11">
        <v>1.23</v>
      </c>
      <c r="E27" s="48">
        <v>4395.1000000000004</v>
      </c>
      <c r="F27" s="14" t="s">
        <v>52</v>
      </c>
      <c r="G27" s="14">
        <v>12</v>
      </c>
      <c r="H27" s="12">
        <f t="shared" si="0"/>
        <v>5405.973</v>
      </c>
      <c r="I27" s="12">
        <f t="shared" si="1"/>
        <v>64871.675999999999</v>
      </c>
      <c r="J27" s="12">
        <f t="shared" si="2"/>
        <v>1.23</v>
      </c>
      <c r="K27" s="7"/>
      <c r="L27" s="7"/>
      <c r="M27" s="27"/>
      <c r="O27" s="96">
        <f t="shared" si="5"/>
        <v>1.5708469762439998</v>
      </c>
    </row>
    <row r="28" spans="1:15" s="34" customFormat="1">
      <c r="A28" s="109" t="s">
        <v>55</v>
      </c>
      <c r="B28" s="110"/>
      <c r="C28" s="109"/>
      <c r="D28" s="109"/>
      <c r="E28" s="109"/>
      <c r="F28" s="109"/>
      <c r="G28" s="91"/>
      <c r="H28" s="92">
        <f>SUM(H9:H27)</f>
        <v>63560.157050000002</v>
      </c>
      <c r="I28" s="92">
        <f>SUM(I9:I27)</f>
        <v>762721.88460000011</v>
      </c>
      <c r="J28" s="92">
        <f>SUM(J9:J27)</f>
        <v>14.461595196923849</v>
      </c>
      <c r="K28" s="92">
        <f t="shared" ref="K28:N28" si="6">SUM(K9:K27)</f>
        <v>21593.200000000001</v>
      </c>
      <c r="L28" s="92">
        <f t="shared" si="6"/>
        <v>201830.53333333333</v>
      </c>
      <c r="M28" s="92">
        <f t="shared" si="6"/>
        <v>212209.4036259774</v>
      </c>
      <c r="N28" s="92">
        <f t="shared" si="6"/>
        <v>0</v>
      </c>
      <c r="O28" s="89">
        <f>SUM(O9:O27)+0.01</f>
        <v>17.41728898348785</v>
      </c>
    </row>
    <row r="29" spans="1:15" s="2" customFormat="1">
      <c r="A29" s="104" t="s">
        <v>41</v>
      </c>
      <c r="B29" s="104"/>
      <c r="C29" s="104"/>
      <c r="D29" s="104"/>
      <c r="E29" s="104"/>
      <c r="F29" s="104"/>
      <c r="G29" s="104"/>
      <c r="H29" s="104"/>
      <c r="I29" s="104"/>
      <c r="J29" s="93"/>
      <c r="O29" s="94"/>
    </row>
    <row r="30" spans="1:15" s="2" customFormat="1" ht="56.25" customHeight="1">
      <c r="A30" s="17" t="s">
        <v>2</v>
      </c>
      <c r="B30" s="17" t="s">
        <v>3</v>
      </c>
      <c r="C30" s="17" t="s">
        <v>4</v>
      </c>
      <c r="D30" s="17" t="s">
        <v>5</v>
      </c>
      <c r="E30" s="17" t="s">
        <v>6</v>
      </c>
      <c r="F30" s="35" t="s">
        <v>48</v>
      </c>
      <c r="G30" s="35"/>
      <c r="H30" s="17" t="s">
        <v>7</v>
      </c>
      <c r="I30" s="17" t="s">
        <v>8</v>
      </c>
      <c r="J30" s="41" t="s">
        <v>44</v>
      </c>
      <c r="K30" s="28"/>
      <c r="L30" s="28"/>
      <c r="M30" s="28"/>
      <c r="O30" s="41" t="s">
        <v>44</v>
      </c>
    </row>
    <row r="31" spans="1:15" s="2" customFormat="1" ht="28.15" customHeight="1">
      <c r="A31" s="17">
        <v>1</v>
      </c>
      <c r="B31" s="36" t="s">
        <v>41</v>
      </c>
      <c r="C31" s="37" t="s">
        <v>80</v>
      </c>
      <c r="D31" s="19">
        <v>2.98</v>
      </c>
      <c r="E31" s="17">
        <v>4395.1000000000004</v>
      </c>
      <c r="F31" s="35" t="s">
        <v>42</v>
      </c>
      <c r="G31" s="35">
        <v>12</v>
      </c>
      <c r="H31" s="38"/>
      <c r="I31" s="38">
        <f>D31*E31*G31</f>
        <v>157168.77600000001</v>
      </c>
      <c r="J31" s="38">
        <f>I31/G31/E31</f>
        <v>2.98</v>
      </c>
      <c r="K31" s="28"/>
      <c r="L31" s="28"/>
      <c r="M31" s="28"/>
      <c r="O31" s="96">
        <f>J31*1.043*1.092*1.1213</f>
        <v>3.8057918611439998</v>
      </c>
    </row>
    <row r="32" spans="1:15" s="2" customFormat="1" ht="36.6" customHeight="1">
      <c r="A32" s="17">
        <v>2</v>
      </c>
      <c r="B32" s="56" t="s">
        <v>9</v>
      </c>
      <c r="C32" s="17" t="s">
        <v>10</v>
      </c>
      <c r="D32" s="98">
        <f>15.97*1.1213</f>
        <v>17.907160999999999</v>
      </c>
      <c r="E32" s="19">
        <v>1200</v>
      </c>
      <c r="F32" s="35" t="s">
        <v>42</v>
      </c>
      <c r="G32" s="35">
        <v>1</v>
      </c>
      <c r="H32" s="38">
        <f>D32*E32</f>
        <v>21488.593199999999</v>
      </c>
      <c r="I32" s="38">
        <f>H32*G32</f>
        <v>21488.593199999999</v>
      </c>
      <c r="J32" s="38">
        <f>I32/12/E31</f>
        <v>0.40743466587790944</v>
      </c>
      <c r="K32" s="17"/>
      <c r="L32" s="17"/>
      <c r="M32" s="17"/>
      <c r="N32" s="39"/>
      <c r="O32" s="96">
        <f>D32*E32/E31/12</f>
        <v>0.4074346658779095</v>
      </c>
    </row>
    <row r="33" spans="1:16" s="2" customFormat="1" ht="34.5" customHeight="1">
      <c r="A33" s="17">
        <f>A32+1</f>
        <v>3</v>
      </c>
      <c r="B33" s="56" t="s">
        <v>11</v>
      </c>
      <c r="C33" s="17" t="s">
        <v>10</v>
      </c>
      <c r="D33" s="98">
        <f>11.52*1.1213</f>
        <v>12.917375999999999</v>
      </c>
      <c r="E33" s="19">
        <v>1200</v>
      </c>
      <c r="F33" s="35" t="s">
        <v>42</v>
      </c>
      <c r="G33" s="35">
        <v>1</v>
      </c>
      <c r="H33" s="38">
        <f>D33*E33</f>
        <v>15500.851199999999</v>
      </c>
      <c r="I33" s="38">
        <f>H33*G33</f>
        <v>15500.851199999999</v>
      </c>
      <c r="J33" s="38">
        <f>I33/12/E31</f>
        <v>0.29390402948738364</v>
      </c>
      <c r="K33" s="17"/>
      <c r="L33" s="17"/>
      <c r="M33" s="28"/>
      <c r="O33" s="96">
        <f>D33*E33/E31/12</f>
        <v>0.29390402948738364</v>
      </c>
    </row>
    <row r="34" spans="1:16" s="40" customFormat="1">
      <c r="A34" s="109" t="s">
        <v>55</v>
      </c>
      <c r="B34" s="110"/>
      <c r="C34" s="109"/>
      <c r="D34" s="109"/>
      <c r="E34" s="109"/>
      <c r="F34" s="109"/>
      <c r="G34" s="87"/>
      <c r="H34" s="88"/>
      <c r="I34" s="79">
        <f>SUM(I31:I33)</f>
        <v>194158.22040000002</v>
      </c>
      <c r="J34" s="79">
        <f>SUM(J31:J33)</f>
        <v>3.6813386953652931</v>
      </c>
      <c r="K34" s="79">
        <f t="shared" ref="K34:O34" si="7">SUM(K31:K33)</f>
        <v>0</v>
      </c>
      <c r="L34" s="79">
        <f t="shared" si="7"/>
        <v>0</v>
      </c>
      <c r="M34" s="79">
        <f t="shared" si="7"/>
        <v>0</v>
      </c>
      <c r="N34" s="79">
        <f t="shared" si="7"/>
        <v>0</v>
      </c>
      <c r="O34" s="79">
        <f t="shared" si="7"/>
        <v>4.507130556509293</v>
      </c>
    </row>
    <row r="35" spans="1:16" s="34" customFormat="1">
      <c r="A35" s="109" t="s">
        <v>56</v>
      </c>
      <c r="B35" s="109"/>
      <c r="C35" s="109"/>
      <c r="D35" s="109"/>
      <c r="E35" s="109"/>
      <c r="F35" s="109"/>
      <c r="G35" s="89">
        <f>I35/12/E27</f>
        <v>18.14293389228914</v>
      </c>
      <c r="H35" s="90"/>
      <c r="I35" s="80">
        <f>I28+I34</f>
        <v>956880.1050000001</v>
      </c>
      <c r="J35" s="80">
        <f>J28+J34</f>
        <v>18.142933892289143</v>
      </c>
      <c r="K35" s="33"/>
      <c r="L35" s="33"/>
      <c r="M35" s="33"/>
      <c r="O35" s="97">
        <f>O28+O34</f>
        <v>21.924419539997142</v>
      </c>
    </row>
    <row r="36" spans="1:16" s="2" customFormat="1">
      <c r="A36" s="104" t="s">
        <v>54</v>
      </c>
      <c r="B36" s="104"/>
      <c r="C36" s="104"/>
      <c r="D36" s="104"/>
      <c r="E36" s="104"/>
      <c r="F36" s="104"/>
      <c r="G36" s="104"/>
      <c r="H36" s="104"/>
      <c r="I36" s="104"/>
      <c r="J36" s="53"/>
      <c r="O36" s="94"/>
    </row>
    <row r="37" spans="1:16" s="51" customFormat="1" ht="85.5" customHeight="1">
      <c r="A37" s="31">
        <v>1</v>
      </c>
      <c r="B37" s="36" t="s">
        <v>79</v>
      </c>
      <c r="C37" s="18" t="s">
        <v>13</v>
      </c>
      <c r="D37" s="19">
        <v>2.79</v>
      </c>
      <c r="E37" s="18">
        <v>4395.1000000000004</v>
      </c>
      <c r="F37" s="14" t="s">
        <v>23</v>
      </c>
      <c r="G37" s="50">
        <v>12</v>
      </c>
      <c r="H37" s="12">
        <f>D37*E37</f>
        <v>12262.329000000002</v>
      </c>
      <c r="I37" s="12">
        <f>H37*G37</f>
        <v>147147.94800000003</v>
      </c>
      <c r="J37" s="12">
        <f>I37/12/E37</f>
        <v>2.7900000000000005</v>
      </c>
      <c r="K37" s="7"/>
      <c r="L37" s="7"/>
      <c r="M37" s="50"/>
      <c r="O37" s="12">
        <v>3.19</v>
      </c>
    </row>
    <row r="38" spans="1:16">
      <c r="A38" s="112" t="s">
        <v>78</v>
      </c>
      <c r="B38" s="113"/>
      <c r="C38" s="113"/>
      <c r="D38" s="113"/>
      <c r="E38" s="113"/>
      <c r="F38" s="114"/>
      <c r="G38" s="46">
        <f>G35+D37</f>
        <v>20.932933892289139</v>
      </c>
      <c r="H38" s="47"/>
      <c r="I38" s="46">
        <f>I35+I37</f>
        <v>1104028.0530000001</v>
      </c>
      <c r="J38" s="86">
        <f>J37+J35</f>
        <v>20.932933892289142</v>
      </c>
      <c r="K38" s="86">
        <f t="shared" ref="K38:O38" si="8">K37+K35</f>
        <v>0</v>
      </c>
      <c r="L38" s="86">
        <f t="shared" si="8"/>
        <v>0</v>
      </c>
      <c r="M38" s="86">
        <f t="shared" si="8"/>
        <v>0</v>
      </c>
      <c r="N38" s="86">
        <f t="shared" si="8"/>
        <v>0</v>
      </c>
      <c r="O38" s="86">
        <f t="shared" si="8"/>
        <v>25.114419539997144</v>
      </c>
    </row>
    <row r="39" spans="1:16" ht="13.15" customHeight="1">
      <c r="A39" s="42" t="s">
        <v>43</v>
      </c>
      <c r="B39" s="115" t="s">
        <v>59</v>
      </c>
      <c r="C39" s="115"/>
      <c r="D39" s="115"/>
      <c r="E39" s="115"/>
      <c r="F39" s="115"/>
      <c r="G39" s="115"/>
      <c r="H39" s="115"/>
      <c r="I39" s="115"/>
      <c r="J39" s="116"/>
      <c r="K39" s="101"/>
      <c r="L39" s="101"/>
      <c r="M39" s="101"/>
      <c r="N39" s="101"/>
      <c r="O39" s="101"/>
    </row>
    <row r="40" spans="1:16" ht="36.75" customHeight="1">
      <c r="A40" s="43"/>
      <c r="B40" s="115"/>
      <c r="C40" s="115"/>
      <c r="D40" s="115"/>
      <c r="E40" s="115"/>
      <c r="F40" s="115"/>
      <c r="G40" s="115"/>
      <c r="H40" s="115"/>
      <c r="I40" s="115"/>
      <c r="J40" s="116"/>
      <c r="K40" s="101"/>
      <c r="L40" s="101"/>
      <c r="M40" s="101"/>
      <c r="N40" s="101"/>
      <c r="O40" s="101"/>
    </row>
    <row r="41" spans="1:16" ht="13.5" customHeight="1">
      <c r="A41" s="43"/>
      <c r="B41" s="115"/>
      <c r="C41" s="115"/>
      <c r="D41" s="115"/>
      <c r="E41" s="115"/>
      <c r="F41" s="115"/>
      <c r="G41" s="115"/>
      <c r="H41" s="115"/>
      <c r="I41" s="115"/>
      <c r="J41" s="116"/>
      <c r="K41" s="101"/>
      <c r="L41" s="101"/>
      <c r="M41" s="101"/>
      <c r="N41" s="101"/>
      <c r="O41" s="101"/>
    </row>
    <row r="42" spans="1:16">
      <c r="A42" s="45"/>
      <c r="B42" s="45"/>
      <c r="C42" s="45"/>
      <c r="D42" s="45"/>
      <c r="E42" s="45"/>
      <c r="F42" s="20"/>
      <c r="G42" s="20"/>
      <c r="H42" s="45"/>
      <c r="I42" s="45"/>
      <c r="J42" s="45"/>
      <c r="P42" s="49"/>
    </row>
    <row r="43" spans="1:16" s="23" customFormat="1">
      <c r="A43" s="21"/>
      <c r="B43" s="22"/>
      <c r="C43" s="21"/>
      <c r="D43" s="22"/>
      <c r="F43" s="24"/>
      <c r="G43" s="24"/>
      <c r="H43" s="21"/>
      <c r="I43" s="21"/>
      <c r="J43" s="21"/>
      <c r="O43" s="95"/>
    </row>
    <row r="44" spans="1:16" s="23" customFormat="1" ht="37.9" customHeight="1">
      <c r="A44" s="21"/>
      <c r="B44" s="21"/>
      <c r="C44" s="21"/>
      <c r="D44" s="22"/>
      <c r="E44" s="21"/>
      <c r="F44" s="24"/>
      <c r="G44" s="24"/>
      <c r="H44" s="57"/>
      <c r="I44" s="21"/>
      <c r="J44" s="21"/>
      <c r="O44" s="95"/>
    </row>
    <row r="45" spans="1:16">
      <c r="B45" s="44"/>
      <c r="D45" s="111"/>
      <c r="E45" s="111"/>
      <c r="F45" s="111"/>
    </row>
  </sheetData>
  <mergeCells count="13">
    <mergeCell ref="A34:F34"/>
    <mergeCell ref="A35:F35"/>
    <mergeCell ref="D45:F45"/>
    <mergeCell ref="A36:I36"/>
    <mergeCell ref="A38:F38"/>
    <mergeCell ref="B39:O41"/>
    <mergeCell ref="A4:O5"/>
    <mergeCell ref="C2:R2"/>
    <mergeCell ref="A29:I29"/>
    <mergeCell ref="F3:J3"/>
    <mergeCell ref="A7:I7"/>
    <mergeCell ref="K7:M7"/>
    <mergeCell ref="A28:F28"/>
  </mergeCells>
  <pageMargins left="1.1811023622047245" right="0.15748031496062992" top="0.31496062992125984" bottom="0.15748031496062992" header="0.15748031496062992" footer="0.15748031496062992"/>
  <pageSetup paperSize="9" scale="50" orientation="portrait" r:id="rId1"/>
  <ignoredErrors>
    <ignoredError sqref="J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="70" zoomScaleNormal="70" workbookViewId="0">
      <selection activeCell="D35" sqref="D35"/>
    </sheetView>
  </sheetViews>
  <sheetFormatPr defaultRowHeight="15.75"/>
  <cols>
    <col min="1" max="1" width="9.140625" style="58"/>
    <col min="2" max="2" width="81.42578125" style="59" customWidth="1"/>
    <col min="3" max="3" width="36.42578125" style="78" customWidth="1"/>
    <col min="4" max="4" width="40.7109375" style="59" customWidth="1"/>
    <col min="5" max="16384" width="9.140625" style="59"/>
  </cols>
  <sheetData>
    <row r="1" spans="1:5" s="83" customFormat="1" ht="33" customHeight="1">
      <c r="A1" s="81"/>
      <c r="B1" s="82" t="s">
        <v>61</v>
      </c>
      <c r="C1" s="82"/>
      <c r="D1" s="82"/>
    </row>
    <row r="2" spans="1:5" s="83" customFormat="1" ht="33" customHeight="1">
      <c r="A2" s="81"/>
      <c r="B2" s="83" t="s">
        <v>62</v>
      </c>
      <c r="C2" s="84" t="s">
        <v>72</v>
      </c>
    </row>
    <row r="3" spans="1:5" s="58" customFormat="1" ht="63">
      <c r="A3" s="60" t="s">
        <v>2</v>
      </c>
      <c r="B3" s="60" t="s">
        <v>63</v>
      </c>
      <c r="C3" s="60" t="s">
        <v>64</v>
      </c>
      <c r="D3" s="60" t="s">
        <v>65</v>
      </c>
    </row>
    <row r="4" spans="1:5" ht="31.5">
      <c r="A4" s="60">
        <v>1</v>
      </c>
      <c r="B4" s="61" t="s">
        <v>12</v>
      </c>
      <c r="C4" s="62">
        <v>0.31999999999999995</v>
      </c>
      <c r="D4" s="63">
        <v>0.31999999999999995</v>
      </c>
      <c r="E4" s="64"/>
    </row>
    <row r="5" spans="1:5">
      <c r="A5" s="60">
        <f t="shared" ref="A5:A28" si="0">A4+1</f>
        <v>2</v>
      </c>
      <c r="B5" s="61" t="s">
        <v>49</v>
      </c>
      <c r="C5" s="62">
        <v>7.9999999999999988E-2</v>
      </c>
      <c r="D5" s="63">
        <v>7.9999999999999988E-2</v>
      </c>
      <c r="E5" s="64"/>
    </row>
    <row r="6" spans="1:5">
      <c r="A6" s="60">
        <f t="shared" si="0"/>
        <v>3</v>
      </c>
      <c r="B6" s="61" t="s">
        <v>16</v>
      </c>
      <c r="C6" s="62">
        <v>0.15</v>
      </c>
      <c r="D6" s="63">
        <v>0.15</v>
      </c>
      <c r="E6" s="64"/>
    </row>
    <row r="7" spans="1:5">
      <c r="A7" s="60">
        <f t="shared" si="0"/>
        <v>4</v>
      </c>
      <c r="B7" s="61" t="s">
        <v>17</v>
      </c>
      <c r="C7" s="62">
        <v>7.0000000000000007E-2</v>
      </c>
      <c r="D7" s="63">
        <v>7.0000000000000007E-2</v>
      </c>
      <c r="E7" s="64"/>
    </row>
    <row r="8" spans="1:5">
      <c r="A8" s="60">
        <f t="shared" si="0"/>
        <v>5</v>
      </c>
      <c r="B8" s="61" t="s">
        <v>19</v>
      </c>
      <c r="C8" s="65">
        <v>3.9999999999999994E-2</v>
      </c>
      <c r="D8" s="66">
        <v>3.9999999999999994E-2</v>
      </c>
      <c r="E8" s="64"/>
    </row>
    <row r="9" spans="1:5" ht="31.5">
      <c r="A9" s="60">
        <f t="shared" si="0"/>
        <v>6</v>
      </c>
      <c r="B9" s="61" t="s">
        <v>21</v>
      </c>
      <c r="C9" s="65">
        <v>0.19</v>
      </c>
      <c r="D9" s="66">
        <v>0.19</v>
      </c>
      <c r="E9" s="64"/>
    </row>
    <row r="10" spans="1:5">
      <c r="A10" s="60">
        <f t="shared" si="0"/>
        <v>7</v>
      </c>
      <c r="B10" s="61" t="s">
        <v>50</v>
      </c>
      <c r="C10" s="65">
        <v>0.16999999999999998</v>
      </c>
      <c r="D10" s="66">
        <v>0.16999999999999998</v>
      </c>
      <c r="E10" s="64"/>
    </row>
    <row r="11" spans="1:5">
      <c r="A11" s="60">
        <f t="shared" si="0"/>
        <v>8</v>
      </c>
      <c r="B11" s="56" t="s">
        <v>25</v>
      </c>
      <c r="C11" s="65">
        <v>0.18</v>
      </c>
      <c r="D11" s="66">
        <v>0.18</v>
      </c>
      <c r="E11" s="67"/>
    </row>
    <row r="12" spans="1:5">
      <c r="A12" s="60">
        <f t="shared" si="0"/>
        <v>9</v>
      </c>
      <c r="B12" s="61" t="s">
        <v>51</v>
      </c>
      <c r="C12" s="65">
        <v>0.5</v>
      </c>
      <c r="D12" s="66">
        <v>0.5</v>
      </c>
      <c r="E12" s="64"/>
    </row>
    <row r="13" spans="1:5">
      <c r="A13" s="60">
        <f t="shared" si="0"/>
        <v>10</v>
      </c>
      <c r="B13" s="61" t="s">
        <v>66</v>
      </c>
      <c r="C13" s="65">
        <v>0.42</v>
      </c>
      <c r="D13" s="66">
        <v>0.42</v>
      </c>
      <c r="E13" s="64"/>
    </row>
    <row r="14" spans="1:5">
      <c r="A14" s="60">
        <f t="shared" si="0"/>
        <v>11</v>
      </c>
      <c r="B14" s="61" t="s">
        <v>27</v>
      </c>
      <c r="C14" s="65">
        <v>0.05</v>
      </c>
      <c r="D14" s="66">
        <v>0.05</v>
      </c>
      <c r="E14" s="64"/>
    </row>
    <row r="15" spans="1:5">
      <c r="A15" s="60">
        <f t="shared" si="0"/>
        <v>12</v>
      </c>
      <c r="B15" s="61" t="s">
        <v>29</v>
      </c>
      <c r="C15" s="65">
        <v>7.9999999999999988E-2</v>
      </c>
      <c r="D15" s="66">
        <v>7.9999999999999988E-2</v>
      </c>
      <c r="E15" s="64"/>
    </row>
    <row r="16" spans="1:5">
      <c r="A16" s="60">
        <f t="shared" si="0"/>
        <v>13</v>
      </c>
      <c r="B16" s="56" t="s">
        <v>30</v>
      </c>
      <c r="C16" s="65">
        <v>0.37</v>
      </c>
      <c r="D16" s="66">
        <v>0.37</v>
      </c>
      <c r="E16" s="67"/>
    </row>
    <row r="17" spans="1:6">
      <c r="A17" s="60">
        <f t="shared" si="0"/>
        <v>14</v>
      </c>
      <c r="B17" s="61" t="s">
        <v>45</v>
      </c>
      <c r="C17" s="65">
        <v>2.1800000000000002</v>
      </c>
      <c r="D17" s="66">
        <v>2.1800000000000002</v>
      </c>
      <c r="E17" s="68"/>
    </row>
    <row r="18" spans="1:6">
      <c r="A18" s="60">
        <f t="shared" si="0"/>
        <v>15</v>
      </c>
      <c r="B18" s="61" t="s">
        <v>46</v>
      </c>
      <c r="C18" s="65">
        <v>1.84</v>
      </c>
      <c r="D18" s="66">
        <v>1.84</v>
      </c>
      <c r="E18" s="68"/>
    </row>
    <row r="19" spans="1:6">
      <c r="A19" s="60">
        <f t="shared" si="0"/>
        <v>16</v>
      </c>
      <c r="B19" s="69" t="s">
        <v>67</v>
      </c>
      <c r="C19" s="63">
        <v>0.59</v>
      </c>
      <c r="D19" s="63"/>
      <c r="F19" s="70"/>
    </row>
    <row r="20" spans="1:6" ht="18.75" customHeight="1">
      <c r="A20" s="60">
        <f t="shared" si="0"/>
        <v>17</v>
      </c>
      <c r="B20" s="85" t="s">
        <v>75</v>
      </c>
      <c r="C20" s="63">
        <v>0.45</v>
      </c>
      <c r="D20" s="63">
        <v>0.45</v>
      </c>
    </row>
    <row r="21" spans="1:6" ht="31.5">
      <c r="A21" s="60">
        <f t="shared" si="0"/>
        <v>18</v>
      </c>
      <c r="B21" s="85" t="s">
        <v>76</v>
      </c>
      <c r="C21" s="63">
        <v>0.33</v>
      </c>
      <c r="D21" s="63">
        <v>0.33</v>
      </c>
    </row>
    <row r="22" spans="1:6">
      <c r="A22" s="60">
        <f t="shared" si="0"/>
        <v>19</v>
      </c>
      <c r="B22" s="69" t="s">
        <v>68</v>
      </c>
      <c r="C22" s="63">
        <v>0.25</v>
      </c>
      <c r="D22" s="63">
        <v>0.25</v>
      </c>
    </row>
    <row r="23" spans="1:6">
      <c r="A23" s="60">
        <f t="shared" si="0"/>
        <v>20</v>
      </c>
      <c r="B23" s="69" t="s">
        <v>69</v>
      </c>
      <c r="C23" s="63">
        <v>0.02</v>
      </c>
      <c r="D23" s="63">
        <v>0.02</v>
      </c>
    </row>
    <row r="24" spans="1:6">
      <c r="A24" s="60">
        <f t="shared" si="0"/>
        <v>21</v>
      </c>
      <c r="B24" s="69" t="s">
        <v>35</v>
      </c>
      <c r="C24" s="63">
        <v>3.0001592682760343</v>
      </c>
      <c r="D24" s="63">
        <v>3.0001592682760343</v>
      </c>
    </row>
    <row r="25" spans="1:6">
      <c r="A25" s="60">
        <f t="shared" si="0"/>
        <v>22</v>
      </c>
      <c r="B25" s="69" t="s">
        <v>37</v>
      </c>
      <c r="C25" s="66">
        <v>1.58</v>
      </c>
      <c r="D25" s="66">
        <v>1.58</v>
      </c>
    </row>
    <row r="26" spans="1:6">
      <c r="A26" s="60">
        <f t="shared" si="0"/>
        <v>23</v>
      </c>
      <c r="B26" s="69" t="s">
        <v>38</v>
      </c>
      <c r="C26" s="66">
        <v>0.13</v>
      </c>
      <c r="D26" s="66">
        <v>0.13</v>
      </c>
    </row>
    <row r="27" spans="1:6">
      <c r="A27" s="60">
        <f t="shared" si="0"/>
        <v>24</v>
      </c>
      <c r="B27" s="69" t="s">
        <v>40</v>
      </c>
      <c r="C27" s="66">
        <v>1.23</v>
      </c>
      <c r="D27" s="66">
        <v>1.23</v>
      </c>
    </row>
    <row r="28" spans="1:6">
      <c r="A28" s="60">
        <f t="shared" si="0"/>
        <v>25</v>
      </c>
      <c r="B28" s="69" t="s">
        <v>41</v>
      </c>
      <c r="C28" s="63">
        <v>3.53</v>
      </c>
      <c r="D28" s="63">
        <v>3.53</v>
      </c>
    </row>
    <row r="29" spans="1:6">
      <c r="A29" s="71"/>
      <c r="B29" s="72" t="s">
        <v>70</v>
      </c>
      <c r="C29" s="73">
        <f>SUM(C4:C28)</f>
        <v>17.750159268276036</v>
      </c>
      <c r="D29" s="73">
        <f>SUM(D4:D28)</f>
        <v>17.160159268276036</v>
      </c>
    </row>
    <row r="30" spans="1:6" ht="31.5">
      <c r="A30" s="71"/>
      <c r="B30" s="69" t="s">
        <v>71</v>
      </c>
      <c r="C30" s="117">
        <f>C29-D29</f>
        <v>0.58999999999999986</v>
      </c>
      <c r="D30" s="118"/>
    </row>
    <row r="31" spans="1:6">
      <c r="A31" s="74"/>
      <c r="B31" s="75"/>
      <c r="C31" s="76"/>
      <c r="D31" s="77"/>
    </row>
    <row r="32" spans="1:6">
      <c r="A32" s="74"/>
      <c r="B32" s="75"/>
      <c r="C32" s="76"/>
      <c r="D32" s="75"/>
    </row>
    <row r="33" spans="2:3">
      <c r="B33" s="59" t="s">
        <v>73</v>
      </c>
      <c r="C33" s="78" t="s">
        <v>74</v>
      </c>
    </row>
  </sheetData>
  <mergeCells count="1">
    <mergeCell ref="C30:D3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20,18 новая площадь</vt:lpstr>
      <vt:lpstr>Лист1</vt:lpstr>
      <vt:lpstr>'20,18 новая площадь'!Область_печати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2023-10-23T12:07:08Z</dcterms:modified>
</cp:coreProperties>
</file>